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illianrowland/Desktop/Web 22-23/"/>
    </mc:Choice>
  </mc:AlternateContent>
  <bookViews>
    <workbookView xWindow="5440" yWindow="460" windowWidth="28160" windowHeight="16880" tabRatio="500"/>
  </bookViews>
  <sheets>
    <sheet name="Sheet1" sheetId="1" r:id="rId1"/>
  </sheets>
  <calcPr calcId="150000" refMode="R1C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2" i="1" l="1"/>
  <c r="G72" i="1"/>
  <c r="G41" i="1"/>
  <c r="H39" i="1"/>
  <c r="H42" i="1"/>
  <c r="H32" i="1"/>
  <c r="H47" i="1"/>
  <c r="G36" i="1"/>
  <c r="G38" i="1"/>
  <c r="G44" i="1"/>
  <c r="G37" i="1"/>
  <c r="G35" i="1"/>
  <c r="G21" i="1"/>
  <c r="G16" i="1"/>
  <c r="G14" i="1"/>
  <c r="H37" i="1"/>
  <c r="H20" i="1"/>
  <c r="H21" i="1"/>
  <c r="H38" i="1"/>
  <c r="H44" i="1"/>
  <c r="I73" i="1"/>
  <c r="G18" i="1"/>
  <c r="G19" i="1"/>
  <c r="G42" i="1"/>
  <c r="H29" i="1"/>
  <c r="H7" i="1"/>
  <c r="H5" i="1"/>
  <c r="H11" i="1"/>
  <c r="H4" i="1"/>
  <c r="G69" i="1"/>
  <c r="G71" i="1"/>
  <c r="G73" i="1"/>
  <c r="H64" i="1"/>
  <c r="H22" i="1"/>
  <c r="H31" i="1"/>
  <c r="H33" i="1"/>
  <c r="H45" i="1"/>
  <c r="H46" i="1"/>
</calcChain>
</file>

<file path=xl/sharedStrings.xml><?xml version="1.0" encoding="utf-8"?>
<sst xmlns="http://schemas.openxmlformats.org/spreadsheetml/2006/main" count="71" uniqueCount="68">
  <si>
    <t>RECEIPTS</t>
  </si>
  <si>
    <t>Precept</t>
  </si>
  <si>
    <t>CIL receipt</t>
  </si>
  <si>
    <t>Locality Budget</t>
  </si>
  <si>
    <t>Recycling Grant</t>
  </si>
  <si>
    <t>Interest</t>
  </si>
  <si>
    <t>Advertising</t>
  </si>
  <si>
    <t>PAYMENTS</t>
  </si>
  <si>
    <t>ADMINISTRATION</t>
  </si>
  <si>
    <t>Subscription</t>
  </si>
  <si>
    <t>Insurance</t>
  </si>
  <si>
    <t>Audit Commission</t>
  </si>
  <si>
    <t>Salary</t>
  </si>
  <si>
    <t>Expenses</t>
  </si>
  <si>
    <t>Web Site</t>
  </si>
  <si>
    <t>MESSENGER</t>
  </si>
  <si>
    <t>Printing</t>
  </si>
  <si>
    <t>STREET CLEANING</t>
  </si>
  <si>
    <t>SECTION 137</t>
  </si>
  <si>
    <t>SARS</t>
  </si>
  <si>
    <t>Wildlife Trust</t>
  </si>
  <si>
    <t>DONATIONS</t>
  </si>
  <si>
    <t>British Legion</t>
  </si>
  <si>
    <t>Citizens Advice</t>
  </si>
  <si>
    <t>St Andrews Churchyard</t>
  </si>
  <si>
    <t>Grant &amp; Wifi</t>
  </si>
  <si>
    <t>STREET LIGHTING</t>
  </si>
  <si>
    <t>Maintenance &amp; energy</t>
  </si>
  <si>
    <t>PLAYING FIELD</t>
  </si>
  <si>
    <t>Pest Control</t>
  </si>
  <si>
    <t>MSDC Bin Collection</t>
  </si>
  <si>
    <t>PLAY AREA</t>
  </si>
  <si>
    <t>Repairs</t>
  </si>
  <si>
    <t>Inspection</t>
  </si>
  <si>
    <t>New equipment</t>
  </si>
  <si>
    <t>CCTV</t>
  </si>
  <si>
    <t>ICO</t>
  </si>
  <si>
    <t>Planters</t>
  </si>
  <si>
    <t>VAT</t>
  </si>
  <si>
    <t>HMRC</t>
  </si>
  <si>
    <t>TOTALS</t>
  </si>
  <si>
    <t>NORTON PARISH COUNCIL</t>
  </si>
  <si>
    <t>Santander</t>
  </si>
  <si>
    <t>Business Account</t>
  </si>
  <si>
    <t>Deposit account</t>
  </si>
  <si>
    <t>Less unpresented cheque</t>
  </si>
  <si>
    <t>Business  Account</t>
  </si>
  <si>
    <t>Less unpresented cheques</t>
  </si>
  <si>
    <t>Payments</t>
  </si>
  <si>
    <t>RECEIPTS AND PAYMENTS ACCOUNTS - year ended 31st March 2023</t>
  </si>
  <si>
    <t>BALANCES 1st April 22</t>
  </si>
  <si>
    <t>BALANCES 31 March 2023</t>
  </si>
  <si>
    <t>Donation for Mugs</t>
  </si>
  <si>
    <t>VAT Repayment 21/22</t>
  </si>
  <si>
    <t>Street Cleaning grant</t>
  </si>
  <si>
    <t>EACH</t>
  </si>
  <si>
    <t>Twinning Association</t>
  </si>
  <si>
    <t>VILLAGE HALL</t>
  </si>
  <si>
    <t xml:space="preserve">Hall Hire </t>
  </si>
  <si>
    <t>SIDs</t>
  </si>
  <si>
    <t>Posts</t>
  </si>
  <si>
    <t>Jubilee&amp; Coronation</t>
  </si>
  <si>
    <t>Speedwatch &amp; Highways</t>
  </si>
  <si>
    <t>Car park &amp; graffiti</t>
  </si>
  <si>
    <t>Dog Bins and signs</t>
  </si>
  <si>
    <t>Grass cutting &amp; Hedges</t>
  </si>
  <si>
    <t>Year ended 31st March 2023</t>
  </si>
  <si>
    <t>Coronation 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</si>
</sst>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Verdana"/>
    </font>
    <font>
      <sz val="10"/>
      <name val="Verdana"/>
    </font>
    <font>
      <sz val="12"/>
      <name val="Verdana"/>
    </font>
    <font>
      <sz val="10"/>
      <color indexed="8"/>
      <name val="Verdana"/>
    </font>
    <font>
      <sz val="10"/>
      <color indexed="10"/>
      <name val="Verdana"/>
    </font>
    <font>
      <sz val="10"/>
      <color rgb="FFFF0000"/>
      <name val="Verdana"/>
    </font>
    <font>
      <b/>
      <sz val="12"/>
      <color theme="1"/>
      <name val="Calibri (Body)"/>
    </font>
    <font>
      <b/>
      <sz val="10"/>
      <name val="Verdana"/>
    </font>
    <font>
      <b/>
      <sz val="10"/>
      <color rgb="FFFF0000"/>
      <name val="Verdana"/>
    </font>
    <font>
      <b/>
      <sz val="12"/>
      <color theme="1"/>
      <name val="Calibri"/>
      <family val="2"/>
      <scheme val="minor"/>
    </font>
    <font>
      <sz val="10"/>
      <color theme="1"/>
      <name val="Verdan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Font="1"/>
    <xf numFmtId="2" fontId="1" fillId="0" borderId="0" xfId="0" applyNumberFormat="1" applyFont="1"/>
    <xf numFmtId="2" fontId="0" fillId="0" borderId="0" xfId="0" applyNumberFormat="1"/>
    <xf numFmtId="2" fontId="4" fillId="0" borderId="0" xfId="0" applyNumberFormat="1" applyFont="1"/>
    <xf numFmtId="0" fontId="5" fillId="0" borderId="0" xfId="0" applyFont="1"/>
    <xf numFmtId="0" fontId="6" fillId="0" borderId="0" xfId="0" applyFont="1"/>
    <xf numFmtId="2" fontId="7" fillId="0" borderId="0" xfId="0" applyNumberFormat="1" applyFont="1"/>
    <xf numFmtId="0" fontId="8" fillId="0" borderId="0" xfId="0" applyFont="1"/>
    <xf numFmtId="0" fontId="9" fillId="0" borderId="0" xfId="0" applyFont="1"/>
    <xf numFmtId="2" fontId="3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0" fillId="0" borderId="0" xfId="0" applyNumberFormat="1" applyFont="1"/>
    <xf numFmtId="2" fontId="2" fillId="0" borderId="0" xfId="0" applyNumberFormat="1" applyFont="1"/>
    <xf numFmtId="2" fontId="1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47" workbookViewId="0">
      <selection activeCell="I13" sqref="I13"/>
    </sheetView>
  </sheetViews>
  <sheetFormatPr baseColWidth="10" defaultRowHeight="16" x14ac:dyDescent="0.2"/>
  <cols>
    <col min="4" max="4" width="10" customWidth="1"/>
    <col min="5" max="6" width="1.33203125" customWidth="1"/>
    <col min="7" max="7" width="11.1640625" bestFit="1" customWidth="1"/>
    <col min="8" max="8" width="11" bestFit="1" customWidth="1"/>
    <col min="9" max="9" width="11.1640625" bestFit="1" customWidth="1"/>
  </cols>
  <sheetData>
    <row r="1" spans="1:9" x14ac:dyDescent="0.2">
      <c r="A1" t="s">
        <v>49</v>
      </c>
    </row>
    <row r="2" spans="1:9" x14ac:dyDescent="0.2">
      <c r="A2" s="1" t="s">
        <v>0</v>
      </c>
    </row>
    <row r="3" spans="1:9" x14ac:dyDescent="0.2">
      <c r="A3" s="2" t="s">
        <v>1</v>
      </c>
      <c r="G3" s="3"/>
      <c r="H3" s="16">
        <v>25000</v>
      </c>
      <c r="I3" s="3"/>
    </row>
    <row r="4" spans="1:9" x14ac:dyDescent="0.2">
      <c r="A4" t="s">
        <v>2</v>
      </c>
      <c r="G4" s="3"/>
      <c r="H4" s="16">
        <f>6699.8+26461.33</f>
        <v>33161.130000000005</v>
      </c>
      <c r="I4" s="3"/>
    </row>
    <row r="5" spans="1:9" x14ac:dyDescent="0.2">
      <c r="A5" t="s">
        <v>3</v>
      </c>
      <c r="G5" s="3"/>
      <c r="H5" s="16">
        <f>200+265.52+3370</f>
        <v>3835.52</v>
      </c>
      <c r="I5" s="5"/>
    </row>
    <row r="6" spans="1:9" x14ac:dyDescent="0.2">
      <c r="A6" t="s">
        <v>54</v>
      </c>
      <c r="G6" s="3"/>
      <c r="H6" s="16">
        <v>308.75</v>
      </c>
      <c r="I6" s="3"/>
    </row>
    <row r="7" spans="1:9" x14ac:dyDescent="0.2">
      <c r="A7" t="s">
        <v>4</v>
      </c>
      <c r="G7" s="3"/>
      <c r="H7" s="16">
        <f>550.14</f>
        <v>550.14</v>
      </c>
      <c r="I7" s="3"/>
    </row>
    <row r="8" spans="1:9" x14ac:dyDescent="0.2">
      <c r="A8" t="s">
        <v>5</v>
      </c>
      <c r="G8" s="3"/>
      <c r="H8" s="16">
        <v>33.409999999999997</v>
      </c>
      <c r="I8" s="3"/>
    </row>
    <row r="9" spans="1:9" x14ac:dyDescent="0.2">
      <c r="A9" t="s">
        <v>53</v>
      </c>
      <c r="G9" s="3"/>
      <c r="H9" s="16">
        <v>8495.23</v>
      </c>
      <c r="I9" s="14"/>
    </row>
    <row r="10" spans="1:9" x14ac:dyDescent="0.2">
      <c r="A10" t="s">
        <v>6</v>
      </c>
      <c r="G10" s="3"/>
      <c r="H10" s="16">
        <v>2218.5</v>
      </c>
      <c r="I10" s="5"/>
    </row>
    <row r="11" spans="1:9" x14ac:dyDescent="0.2">
      <c r="A11" t="s">
        <v>52</v>
      </c>
      <c r="G11" s="3"/>
      <c r="H11" s="16">
        <f>50+50+247.5</f>
        <v>347.5</v>
      </c>
      <c r="I11" s="10"/>
    </row>
    <row r="12" spans="1:9" x14ac:dyDescent="0.2">
      <c r="A12" s="2" t="s">
        <v>67</v>
      </c>
      <c r="G12" s="5"/>
      <c r="H12" s="16">
        <v>120</v>
      </c>
      <c r="I12" s="17">
        <f>SUM(H3:H12)</f>
        <v>74070.180000000008</v>
      </c>
    </row>
    <row r="13" spans="1:9" x14ac:dyDescent="0.2">
      <c r="A13" s="1" t="s">
        <v>7</v>
      </c>
      <c r="F13" s="6"/>
      <c r="G13" s="5"/>
      <c r="H13" s="3"/>
      <c r="I13" s="5"/>
    </row>
    <row r="14" spans="1:9" x14ac:dyDescent="0.2">
      <c r="A14" s="4" t="s">
        <v>8</v>
      </c>
      <c r="C14" t="s">
        <v>9</v>
      </c>
      <c r="F14" s="6"/>
      <c r="G14" s="16">
        <f>12+398.04</f>
        <v>410.04</v>
      </c>
      <c r="H14" s="5"/>
      <c r="I14" s="5"/>
    </row>
    <row r="15" spans="1:9" x14ac:dyDescent="0.2">
      <c r="C15" t="s">
        <v>10</v>
      </c>
      <c r="F15" s="7"/>
      <c r="G15" s="16">
        <v>1466.6</v>
      </c>
      <c r="H15" s="5"/>
      <c r="I15" s="5"/>
    </row>
    <row r="16" spans="1:9" x14ac:dyDescent="0.2">
      <c r="C16" t="s">
        <v>11</v>
      </c>
      <c r="F16" s="6"/>
      <c r="G16" s="16">
        <f>300+292</f>
        <v>592</v>
      </c>
      <c r="H16" s="5"/>
      <c r="I16" s="5"/>
    </row>
    <row r="17" spans="1:10" x14ac:dyDescent="0.2">
      <c r="C17" s="8" t="s">
        <v>12</v>
      </c>
      <c r="F17" s="6"/>
      <c r="G17" s="16">
        <v>2727.12</v>
      </c>
      <c r="H17" s="5"/>
      <c r="I17" s="5"/>
    </row>
    <row r="18" spans="1:10" x14ac:dyDescent="0.2">
      <c r="C18" s="8" t="s">
        <v>58</v>
      </c>
      <c r="F18" s="6"/>
      <c r="G18" s="15">
        <f>135+75</f>
        <v>210</v>
      </c>
      <c r="H18" s="5"/>
      <c r="I18" s="5"/>
    </row>
    <row r="19" spans="1:10" x14ac:dyDescent="0.2">
      <c r="C19" s="8" t="s">
        <v>13</v>
      </c>
      <c r="F19" s="6"/>
      <c r="G19" s="15">
        <f>143.5+30</f>
        <v>173.5</v>
      </c>
      <c r="H19" s="5"/>
      <c r="I19" s="5"/>
    </row>
    <row r="20" spans="1:10" x14ac:dyDescent="0.2">
      <c r="C20" s="8" t="s">
        <v>14</v>
      </c>
      <c r="D20" s="6"/>
      <c r="G20" s="16">
        <v>165</v>
      </c>
      <c r="H20" s="16">
        <f>SUM(G14:G20)</f>
        <v>5744.26</v>
      </c>
      <c r="I20" s="5"/>
    </row>
    <row r="21" spans="1:10" x14ac:dyDescent="0.2">
      <c r="A21" t="s">
        <v>15</v>
      </c>
      <c r="C21" t="s">
        <v>16</v>
      </c>
      <c r="F21" s="6"/>
      <c r="G21" s="16">
        <f>4293.5</f>
        <v>4293.5</v>
      </c>
      <c r="H21" s="16">
        <f>SUM(G21)</f>
        <v>4293.5</v>
      </c>
      <c r="I21" s="5"/>
    </row>
    <row r="22" spans="1:10" x14ac:dyDescent="0.2">
      <c r="A22" t="s">
        <v>17</v>
      </c>
      <c r="C22" s="9"/>
      <c r="F22" s="6"/>
      <c r="G22" s="16">
        <v>321.60000000000002</v>
      </c>
      <c r="H22" s="16">
        <f>SUM(G22)</f>
        <v>321.60000000000002</v>
      </c>
      <c r="I22" s="5"/>
    </row>
    <row r="23" spans="1:10" x14ac:dyDescent="0.2">
      <c r="A23" t="s">
        <v>18</v>
      </c>
      <c r="C23" t="s">
        <v>19</v>
      </c>
      <c r="F23" s="6"/>
      <c r="G23" s="16">
        <v>170</v>
      </c>
      <c r="H23" s="5"/>
      <c r="I23" s="5"/>
    </row>
    <row r="24" spans="1:10" x14ac:dyDescent="0.2">
      <c r="C24" t="s">
        <v>20</v>
      </c>
      <c r="G24" s="16">
        <v>38</v>
      </c>
      <c r="H24" s="5"/>
      <c r="I24" s="5"/>
    </row>
    <row r="25" spans="1:10" x14ac:dyDescent="0.2">
      <c r="A25" t="s">
        <v>21</v>
      </c>
      <c r="C25" t="s">
        <v>22</v>
      </c>
      <c r="F25" s="6"/>
      <c r="G25" s="16">
        <v>40</v>
      </c>
      <c r="H25" s="5"/>
      <c r="I25" s="5"/>
    </row>
    <row r="26" spans="1:10" x14ac:dyDescent="0.2">
      <c r="C26" t="s">
        <v>23</v>
      </c>
      <c r="G26" s="16">
        <v>50</v>
      </c>
      <c r="H26" s="5"/>
      <c r="I26" s="5"/>
    </row>
    <row r="27" spans="1:10" x14ac:dyDescent="0.2">
      <c r="C27" t="s">
        <v>24</v>
      </c>
      <c r="G27" s="16">
        <v>450</v>
      </c>
      <c r="H27" s="5"/>
      <c r="I27" s="5"/>
    </row>
    <row r="28" spans="1:10" x14ac:dyDescent="0.2">
      <c r="C28" t="s">
        <v>55</v>
      </c>
      <c r="D28" s="6"/>
      <c r="G28" s="16">
        <v>50</v>
      </c>
    </row>
    <row r="29" spans="1:10" x14ac:dyDescent="0.2">
      <c r="C29" t="s">
        <v>56</v>
      </c>
      <c r="G29" s="16">
        <v>1000</v>
      </c>
      <c r="H29" s="6">
        <f>SUM(G23:G29)</f>
        <v>1798</v>
      </c>
    </row>
    <row r="30" spans="1:10" x14ac:dyDescent="0.2">
      <c r="A30" t="s">
        <v>59</v>
      </c>
      <c r="C30" t="s">
        <v>60</v>
      </c>
      <c r="G30" s="16">
        <v>190</v>
      </c>
      <c r="H30" s="16">
        <v>190</v>
      </c>
      <c r="I30" s="5"/>
    </row>
    <row r="31" spans="1:10" x14ac:dyDescent="0.2">
      <c r="A31" t="s">
        <v>57</v>
      </c>
      <c r="C31" t="s">
        <v>25</v>
      </c>
      <c r="G31" s="16">
        <v>1900</v>
      </c>
      <c r="H31" s="16">
        <f>SUM(G31)</f>
        <v>1900</v>
      </c>
      <c r="I31" s="5"/>
    </row>
    <row r="32" spans="1:10" x14ac:dyDescent="0.2">
      <c r="A32" t="s">
        <v>64</v>
      </c>
      <c r="F32" s="6"/>
      <c r="G32" s="16">
        <v>689.67</v>
      </c>
      <c r="H32" s="16">
        <f>SUM(G32)</f>
        <v>689.67</v>
      </c>
      <c r="I32" s="5"/>
      <c r="J32" s="3"/>
    </row>
    <row r="33" spans="1:10" x14ac:dyDescent="0.2">
      <c r="A33" t="s">
        <v>26</v>
      </c>
      <c r="C33" t="s">
        <v>27</v>
      </c>
      <c r="F33" s="6"/>
      <c r="G33" s="16">
        <v>3463.06</v>
      </c>
      <c r="H33" s="16">
        <f>SUM(G33)</f>
        <v>3463.06</v>
      </c>
      <c r="I33" s="5"/>
    </row>
    <row r="34" spans="1:10" x14ac:dyDescent="0.2">
      <c r="A34" t="s">
        <v>28</v>
      </c>
      <c r="C34" t="s">
        <v>29</v>
      </c>
      <c r="G34" s="16">
        <v>375</v>
      </c>
      <c r="H34" s="5"/>
      <c r="I34" s="5"/>
    </row>
    <row r="35" spans="1:10" x14ac:dyDescent="0.2">
      <c r="C35" t="s">
        <v>63</v>
      </c>
      <c r="G35" s="16">
        <f>200+94.8+47.03</f>
        <v>341.83000000000004</v>
      </c>
      <c r="H35" s="3"/>
      <c r="I35" s="5"/>
    </row>
    <row r="36" spans="1:10" x14ac:dyDescent="0.2">
      <c r="C36" t="s">
        <v>30</v>
      </c>
      <c r="F36" s="6"/>
      <c r="G36" s="16">
        <f>601.47+14.48</f>
        <v>615.95000000000005</v>
      </c>
      <c r="H36" s="5"/>
      <c r="I36" s="5"/>
      <c r="J36" s="3"/>
    </row>
    <row r="37" spans="1:10" x14ac:dyDescent="0.2">
      <c r="C37" t="s">
        <v>65</v>
      </c>
      <c r="F37" s="6"/>
      <c r="G37" s="16">
        <f>247.05+247.05+285+247.05+247.05+2650</f>
        <v>3923.2</v>
      </c>
      <c r="H37" s="16">
        <f>SUM(G34:G37)</f>
        <v>5255.98</v>
      </c>
      <c r="I37" s="5"/>
    </row>
    <row r="38" spans="1:10" x14ac:dyDescent="0.2">
      <c r="A38" t="s">
        <v>61</v>
      </c>
      <c r="D38" s="6"/>
      <c r="F38" s="6"/>
      <c r="G38" s="16">
        <f>39.16+44.87+97+2056.64</f>
        <v>2237.67</v>
      </c>
      <c r="H38" s="16">
        <f>SUM(G38)</f>
        <v>2237.67</v>
      </c>
      <c r="I38" s="5"/>
    </row>
    <row r="39" spans="1:10" x14ac:dyDescent="0.2">
      <c r="A39" t="s">
        <v>62</v>
      </c>
      <c r="G39" s="16">
        <v>2253.2199999999998</v>
      </c>
      <c r="H39" s="16">
        <f>SUM(G39)</f>
        <v>2253.2199999999998</v>
      </c>
      <c r="I39" s="3"/>
    </row>
    <row r="40" spans="1:10" x14ac:dyDescent="0.2">
      <c r="A40" s="4" t="s">
        <v>31</v>
      </c>
      <c r="C40" t="s">
        <v>32</v>
      </c>
      <c r="G40" s="16">
        <v>778.6</v>
      </c>
      <c r="H40" s="5"/>
      <c r="I40" s="5"/>
    </row>
    <row r="41" spans="1:10" x14ac:dyDescent="0.2">
      <c r="C41" t="s">
        <v>33</v>
      </c>
      <c r="F41" s="6"/>
      <c r="G41" s="16">
        <f>100+166.02</f>
        <v>266.02</v>
      </c>
      <c r="H41" s="5"/>
      <c r="I41" s="5"/>
    </row>
    <row r="42" spans="1:10" x14ac:dyDescent="0.2">
      <c r="C42" t="s">
        <v>34</v>
      </c>
      <c r="F42" s="6"/>
      <c r="G42" s="16">
        <f>11800+2104.9</f>
        <v>13904.9</v>
      </c>
      <c r="H42" s="16">
        <f>SUM(G40:G42)</f>
        <v>14949.52</v>
      </c>
      <c r="I42" s="3"/>
    </row>
    <row r="43" spans="1:10" x14ac:dyDescent="0.2">
      <c r="A43" t="s">
        <v>35</v>
      </c>
      <c r="C43" t="s">
        <v>36</v>
      </c>
      <c r="D43" s="6"/>
      <c r="F43" s="6"/>
      <c r="G43" s="16">
        <v>40</v>
      </c>
      <c r="H43" s="16">
        <v>40</v>
      </c>
      <c r="I43" s="5"/>
    </row>
    <row r="44" spans="1:10" x14ac:dyDescent="0.2">
      <c r="A44" t="s">
        <v>37</v>
      </c>
      <c r="G44" s="16">
        <f>89.64+18.31+13.98</f>
        <v>121.93</v>
      </c>
      <c r="H44" s="16">
        <f>SUM(G44)</f>
        <v>121.93</v>
      </c>
      <c r="I44" s="10"/>
    </row>
    <row r="45" spans="1:10" x14ac:dyDescent="0.2">
      <c r="A45" s="4" t="s">
        <v>38</v>
      </c>
      <c r="G45" s="4">
        <v>5445.24</v>
      </c>
      <c r="H45" s="4">
        <f>SUM(G45)</f>
        <v>5445.24</v>
      </c>
      <c r="I45" s="5"/>
    </row>
    <row r="46" spans="1:10" x14ac:dyDescent="0.2">
      <c r="A46" t="s">
        <v>39</v>
      </c>
      <c r="F46" s="6"/>
      <c r="G46" s="16">
        <v>759.6</v>
      </c>
      <c r="H46" s="16">
        <f>SUM(G46)</f>
        <v>759.6</v>
      </c>
      <c r="I46" s="5"/>
    </row>
    <row r="47" spans="1:10" x14ac:dyDescent="0.2">
      <c r="A47" s="11" t="s">
        <v>40</v>
      </c>
      <c r="G47" s="3"/>
      <c r="H47" s="18">
        <f>SUM(H19:H46)</f>
        <v>49463.249999999993</v>
      </c>
      <c r="I47" s="18"/>
    </row>
    <row r="48" spans="1:10" x14ac:dyDescent="0.2">
      <c r="G48" s="3"/>
      <c r="H48" s="3"/>
      <c r="I48" s="3"/>
    </row>
    <row r="49" spans="1:9" x14ac:dyDescent="0.2">
      <c r="G49" s="3"/>
      <c r="H49" s="3"/>
      <c r="I49" s="3"/>
    </row>
    <row r="50" spans="1:9" x14ac:dyDescent="0.2">
      <c r="G50" s="3"/>
      <c r="H50" s="3"/>
      <c r="I50" s="3"/>
    </row>
    <row r="51" spans="1:9" x14ac:dyDescent="0.2">
      <c r="G51" s="3"/>
      <c r="H51" s="3"/>
      <c r="I51" s="3"/>
    </row>
    <row r="52" spans="1:9" x14ac:dyDescent="0.2">
      <c r="A52" s="12" t="s">
        <v>41</v>
      </c>
      <c r="B52" s="12"/>
      <c r="C52" s="12"/>
      <c r="D52" s="2"/>
      <c r="E52" s="2"/>
      <c r="F52" s="13"/>
      <c r="G52" s="10"/>
      <c r="H52" s="10"/>
      <c r="I52" s="10"/>
    </row>
    <row r="53" spans="1:9" x14ac:dyDescent="0.2">
      <c r="A53" s="2" t="s">
        <v>66</v>
      </c>
      <c r="B53" s="2"/>
      <c r="C53" s="2"/>
      <c r="D53" s="2"/>
      <c r="E53" s="2"/>
      <c r="F53" s="13"/>
      <c r="G53" s="10"/>
      <c r="H53" s="10"/>
      <c r="I53" s="10"/>
    </row>
    <row r="54" spans="1:9" x14ac:dyDescent="0.2">
      <c r="A54" s="2"/>
      <c r="B54" s="2"/>
      <c r="C54" s="2"/>
      <c r="D54" s="2"/>
      <c r="E54" s="2"/>
      <c r="F54" s="13"/>
      <c r="G54" s="10"/>
      <c r="H54" s="10"/>
      <c r="I54" s="10"/>
    </row>
    <row r="55" spans="1:9" x14ac:dyDescent="0.2">
      <c r="A55" s="2"/>
      <c r="B55" s="2"/>
      <c r="C55" s="2"/>
      <c r="D55" s="2"/>
      <c r="E55" s="2"/>
      <c r="F55" s="13"/>
      <c r="G55" s="10"/>
      <c r="H55" s="10"/>
      <c r="I55" s="10"/>
    </row>
    <row r="56" spans="1:9" x14ac:dyDescent="0.2">
      <c r="A56" s="2"/>
      <c r="B56" s="2"/>
      <c r="C56" s="2"/>
      <c r="D56" s="2"/>
      <c r="E56" s="2"/>
      <c r="F56" s="13"/>
      <c r="G56" s="14"/>
      <c r="H56" s="10"/>
      <c r="I56" s="14"/>
    </row>
    <row r="57" spans="1:9" x14ac:dyDescent="0.2">
      <c r="A57" s="2"/>
      <c r="B57" s="2"/>
      <c r="C57" s="2"/>
      <c r="D57" s="2"/>
      <c r="E57" s="2"/>
      <c r="F57" s="13"/>
      <c r="G57" s="10"/>
      <c r="H57" s="10"/>
      <c r="I57" s="10"/>
    </row>
    <row r="58" spans="1:9" x14ac:dyDescent="0.2">
      <c r="A58" s="2"/>
      <c r="B58" s="2"/>
      <c r="C58" s="2"/>
      <c r="D58" s="2"/>
      <c r="E58" s="2"/>
      <c r="F58" s="13"/>
      <c r="G58" s="10"/>
      <c r="H58" s="10"/>
      <c r="I58" s="10"/>
    </row>
    <row r="59" spans="1:9" x14ac:dyDescent="0.2">
      <c r="A59" s="2" t="s">
        <v>50</v>
      </c>
      <c r="B59" s="2"/>
      <c r="C59" s="2"/>
      <c r="D59" s="2"/>
      <c r="E59" s="2"/>
      <c r="F59" s="13"/>
      <c r="G59" s="10"/>
      <c r="H59" s="10"/>
      <c r="I59" s="10"/>
    </row>
    <row r="60" spans="1:9" x14ac:dyDescent="0.2">
      <c r="A60" s="2"/>
      <c r="B60" s="2"/>
      <c r="C60" s="2"/>
      <c r="D60" s="2"/>
      <c r="E60" s="2"/>
      <c r="F60" s="13"/>
      <c r="G60" s="10"/>
      <c r="H60" s="10"/>
      <c r="I60" s="10"/>
    </row>
    <row r="61" spans="1:9" x14ac:dyDescent="0.2">
      <c r="A61" s="2"/>
      <c r="B61" s="2" t="s">
        <v>42</v>
      </c>
      <c r="C61" s="2" t="s">
        <v>43</v>
      </c>
      <c r="D61" s="2"/>
      <c r="E61" s="2"/>
      <c r="F61" s="13"/>
      <c r="G61" s="10"/>
      <c r="H61" s="15">
        <v>28039.4</v>
      </c>
      <c r="I61" s="10"/>
    </row>
    <row r="62" spans="1:9" x14ac:dyDescent="0.2">
      <c r="A62" s="2"/>
      <c r="B62" s="2"/>
      <c r="C62" s="2" t="s">
        <v>44</v>
      </c>
      <c r="D62" s="2"/>
      <c r="E62" s="2"/>
      <c r="F62" s="13"/>
      <c r="G62" s="10"/>
      <c r="H62" s="15">
        <v>55579.199999999997</v>
      </c>
      <c r="I62" s="10"/>
    </row>
    <row r="63" spans="1:9" x14ac:dyDescent="0.2">
      <c r="A63" s="2"/>
      <c r="B63" s="2"/>
      <c r="C63" s="2" t="s">
        <v>45</v>
      </c>
      <c r="D63" s="2"/>
      <c r="E63" s="2"/>
      <c r="F63" s="13"/>
      <c r="G63" s="10"/>
      <c r="H63" s="15">
        <v>388.16</v>
      </c>
      <c r="I63" s="10"/>
    </row>
    <row r="64" spans="1:9" x14ac:dyDescent="0.2">
      <c r="A64" s="2"/>
      <c r="B64" s="2"/>
      <c r="C64" s="2"/>
      <c r="D64" s="2"/>
      <c r="E64" s="2"/>
      <c r="F64" s="13"/>
      <c r="G64" s="10"/>
      <c r="H64" s="15">
        <f>SUM(H61:H62)-H63</f>
        <v>83230.44</v>
      </c>
      <c r="I64" s="17">
        <v>83230.44</v>
      </c>
    </row>
    <row r="65" spans="1:9" x14ac:dyDescent="0.2">
      <c r="A65" s="2" t="s">
        <v>51</v>
      </c>
      <c r="B65" s="2"/>
      <c r="C65" s="2"/>
      <c r="D65" s="2"/>
      <c r="E65" s="2"/>
      <c r="F65" s="13"/>
      <c r="G65" s="10"/>
      <c r="H65" s="10"/>
      <c r="I65" s="10"/>
    </row>
    <row r="66" spans="1:9" x14ac:dyDescent="0.2">
      <c r="A66" s="2"/>
      <c r="B66" s="2"/>
      <c r="C66" s="2"/>
      <c r="D66" s="2"/>
      <c r="E66" s="2"/>
      <c r="F66" s="13"/>
      <c r="G66" s="10"/>
      <c r="H66" s="10"/>
      <c r="I66" s="10"/>
    </row>
    <row r="67" spans="1:9" x14ac:dyDescent="0.2">
      <c r="A67" s="2"/>
      <c r="B67" s="2" t="s">
        <v>42</v>
      </c>
      <c r="C67" s="2" t="s">
        <v>46</v>
      </c>
      <c r="D67" s="2"/>
      <c r="E67" s="2"/>
      <c r="F67" s="13"/>
      <c r="G67" s="16">
        <v>52599.46</v>
      </c>
      <c r="H67" s="10"/>
      <c r="I67" s="10"/>
    </row>
    <row r="68" spans="1:9" x14ac:dyDescent="0.2">
      <c r="A68" s="2"/>
      <c r="B68" s="2"/>
      <c r="C68" s="2" t="s">
        <v>44</v>
      </c>
      <c r="D68" s="2"/>
      <c r="E68" s="2"/>
      <c r="F68" s="13"/>
      <c r="G68" s="16">
        <v>55612.61</v>
      </c>
      <c r="H68" s="10"/>
      <c r="I68" s="10"/>
    </row>
    <row r="69" spans="1:9" x14ac:dyDescent="0.2">
      <c r="A69" s="2"/>
      <c r="B69" s="2"/>
      <c r="C69" s="2"/>
      <c r="D69" s="2"/>
      <c r="E69" s="2"/>
      <c r="F69" s="13"/>
      <c r="G69" s="16">
        <f>SUM(G67:G68)</f>
        <v>108212.07</v>
      </c>
      <c r="H69" s="10"/>
      <c r="I69" s="10"/>
    </row>
    <row r="70" spans="1:9" x14ac:dyDescent="0.2">
      <c r="A70" s="2"/>
      <c r="B70" s="2"/>
      <c r="C70" s="2" t="s">
        <v>47</v>
      </c>
      <c r="D70" s="2"/>
      <c r="E70" s="2"/>
      <c r="F70" s="13"/>
      <c r="G70" s="16">
        <v>374.7</v>
      </c>
      <c r="H70" s="10"/>
      <c r="I70" s="10"/>
    </row>
    <row r="71" spans="1:9" x14ac:dyDescent="0.2">
      <c r="A71" s="2"/>
      <c r="B71" s="2"/>
      <c r="C71" s="2"/>
      <c r="D71" s="2"/>
      <c r="E71" s="2"/>
      <c r="F71" s="13"/>
      <c r="G71" s="16">
        <f>SUM(G69-G70)</f>
        <v>107837.37000000001</v>
      </c>
      <c r="H71" s="10"/>
      <c r="I71" s="10"/>
    </row>
    <row r="72" spans="1:9" x14ac:dyDescent="0.2">
      <c r="A72" s="2"/>
      <c r="B72" s="2"/>
      <c r="C72" s="2" t="s">
        <v>48</v>
      </c>
      <c r="D72" s="2"/>
      <c r="E72" s="2"/>
      <c r="F72" s="13"/>
      <c r="G72" s="15">
        <f>SUM(H47)</f>
        <v>49463.249999999993</v>
      </c>
      <c r="H72" s="10"/>
      <c r="I72" s="10"/>
    </row>
    <row r="73" spans="1:9" x14ac:dyDescent="0.2">
      <c r="A73" s="12" t="s">
        <v>40</v>
      </c>
      <c r="B73" s="2"/>
      <c r="C73" s="2"/>
      <c r="D73" s="2"/>
      <c r="E73" s="2"/>
      <c r="F73" s="13"/>
      <c r="G73" s="17">
        <f>SUM(G71:G72)</f>
        <v>157300.62</v>
      </c>
      <c r="H73" s="10"/>
      <c r="I73" s="17">
        <f>SUM(I11:I72)</f>
        <v>157300.62</v>
      </c>
    </row>
    <row r="74" spans="1:9" x14ac:dyDescent="0.2"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13"/>
      <c r="G75" s="10"/>
      <c r="H75" s="10"/>
      <c r="I75" s="10"/>
    </row>
    <row r="76" spans="1:9" x14ac:dyDescent="0.2">
      <c r="G76" s="3"/>
      <c r="H76" s="3"/>
      <c r="I76" s="3"/>
    </row>
    <row r="77" spans="1:9" x14ac:dyDescent="0.2">
      <c r="G77" s="3"/>
      <c r="H77" s="3"/>
      <c r="I77" s="3"/>
    </row>
  </sheetData>
  <phoneticPr fontId="1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2023-04-26T14:05:33Z</cp:lastPrinted>
  <dcterms:created xsi:type="dcterms:W3CDTF">2023-03-03T22:43:08Z</dcterms:created>
  <dcterms:modified xsi:type="dcterms:W3CDTF">2023-05-04T09:57:05Z</dcterms:modified>
</cp:coreProperties>
</file>